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7620" activeTab="0"/>
  </bookViews>
  <sheets>
    <sheet name="Accidents calculation option 1" sheetId="1" r:id="rId1"/>
    <sheet name="Sheet1" sheetId="2" r:id="rId2"/>
    <sheet name="Accidents calculation option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divotter</author>
  </authors>
  <commentList>
    <comment ref="G11" authorId="0">
      <text>
        <r>
          <rPr>
            <b/>
            <sz val="8"/>
            <rFont val="Tahoma"/>
            <family val="2"/>
          </rPr>
          <t>divotter:</t>
        </r>
        <r>
          <rPr>
            <sz val="8"/>
            <rFont val="Tahoma"/>
            <family val="2"/>
          </rPr>
          <t xml:space="preserve">
To be filled into the Database Client as indicator value per process</t>
        </r>
      </text>
    </comment>
    <comment ref="L11" authorId="0">
      <text>
        <r>
          <rPr>
            <b/>
            <sz val="8"/>
            <rFont val="Tahoma"/>
            <family val="2"/>
          </rPr>
          <t>divotter:</t>
        </r>
        <r>
          <rPr>
            <sz val="8"/>
            <rFont val="Tahoma"/>
            <family val="2"/>
          </rPr>
          <t xml:space="preserve">
Fro checkign results produced by ToSIA</t>
        </r>
      </text>
    </comment>
  </commentList>
</comments>
</file>

<file path=xl/sharedStrings.xml><?xml version="1.0" encoding="utf-8"?>
<sst xmlns="http://schemas.openxmlformats.org/spreadsheetml/2006/main" count="98" uniqueCount="51">
  <si>
    <t>Process</t>
  </si>
  <si>
    <t>Total volume per process</t>
  </si>
  <si>
    <t>Employees per process</t>
  </si>
  <si>
    <t>Total number of Employees per operation</t>
  </si>
  <si>
    <t>Employment share per process (%)</t>
  </si>
  <si>
    <t xml:space="preserve">Employment (FTE) per process and reporting unit (m3) </t>
  </si>
  <si>
    <t xml:space="preserve"> productivity (m3/h)</t>
  </si>
  <si>
    <t>Required processing time (h)</t>
  </si>
  <si>
    <t>Volume processed (m3)</t>
  </si>
  <si>
    <t xml:space="preserve"> Harvesting motormanual (Beech, DBH&lt;35cm; Slope 30-60%)</t>
  </si>
  <si>
    <t>Harvesting motormanual (Beech, DBH&gt;35cm; Slope &lt;30%)</t>
  </si>
  <si>
    <t>Harvesting motormanual (Beech, DBH&gt; 35cm; Slope 30-60%)</t>
  </si>
  <si>
    <t>Harvesting motormanual (Beech, Slope&gt; 60%)</t>
  </si>
  <si>
    <t>Harvesting motormanual (Spruce,diameter &lt;35cm; slope 30-60%)</t>
  </si>
  <si>
    <t>Harvesting motormanual (Spruce,diameter &gt;35cm&lt;, slope 0-30%)</t>
  </si>
  <si>
    <t>Harvesting motormanual (Spruce, diameter &gt;35cm; slope 30-60%)</t>
  </si>
  <si>
    <t>Harvesting motormanual (Spruce, all, slope &gt;60%)</t>
  </si>
  <si>
    <t>Precommercial operations (Spruce)</t>
  </si>
  <si>
    <t>Prcommercial operations (Beech)</t>
  </si>
  <si>
    <t>FTE MM</t>
  </si>
  <si>
    <t>total  m³ mm</t>
  </si>
  <si>
    <t>non fatal Accidents total in motormanual felling:</t>
  </si>
  <si>
    <t>non fatal Accidents total  in pre-comm-thinning</t>
  </si>
  <si>
    <t>Accidents per process</t>
  </si>
  <si>
    <t>ToSIA calculates:</t>
  </si>
  <si>
    <t>relative indicator value</t>
  </si>
  <si>
    <t>material flow</t>
  </si>
  <si>
    <t>indicator result per process</t>
  </si>
  <si>
    <t>Total non-fatal accidents harvesting per 1000 FTE</t>
  </si>
  <si>
    <t>Total non-fatal accidents precommercial thinning per 1000 FTE</t>
  </si>
  <si>
    <t>total processing time harvesting processes MM</t>
  </si>
  <si>
    <t>total processing time precommercial thinnings MM</t>
  </si>
  <si>
    <t>total</t>
  </si>
  <si>
    <t>Option 1</t>
  </si>
  <si>
    <t>Information available: Number of Accidents and Employment (FTE) in operation (group of processes),  indicator employment per process and reporting unit</t>
  </si>
  <si>
    <t xml:space="preserve">12.1 Occupational accidents [by processes within each module (M2-M5)] classified by: </t>
  </si>
  <si>
    <t xml:space="preserve">12.1.1  Non-fatal occupational accidents </t>
  </si>
  <si>
    <t xml:space="preserve">12.1.2   Fatal occupational accidents </t>
  </si>
  <si>
    <t xml:space="preserve">Measurement unit: </t>
  </si>
  <si>
    <t>Employment (FTE) total in motormanual felling</t>
  </si>
  <si>
    <t>Option 2 :  a more complicated calculation following the employment indicator calculation scheme</t>
  </si>
  <si>
    <t>Non-fatal accidents per employee in operation</t>
  </si>
  <si>
    <t>Accidents per process and reporting unit</t>
  </si>
  <si>
    <t xml:space="preserve">Total non-fatal accidents harvesting </t>
  </si>
  <si>
    <t xml:space="preserve">Total non-fatal accidents precommercial thinning </t>
  </si>
  <si>
    <t>12.1. absolute numbers  per reporting unit</t>
  </si>
  <si>
    <t>12.1. absolute numbers per reporting unit</t>
  </si>
  <si>
    <t>Note Marcus to Janine: employment figure (FTE) was reported for motormanual felling plus precommercial thinnings. I first seperated them from the employment indicator calculation (see sheet1)</t>
  </si>
  <si>
    <t>Input data:</t>
  </si>
  <si>
    <t>calculated:</t>
  </si>
  <si>
    <t xml:space="preserve">non-fatal accidents (per FTE) per process and reporting unit (m3)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</si>
</sst>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"/>
    <numFmt numFmtId="174" formatCode="0.000"/>
    <numFmt numFmtId="175" formatCode="0.0000"/>
    <numFmt numFmtId="176" formatCode="0.0000000"/>
    <numFmt numFmtId="177" formatCode="0.00000000"/>
    <numFmt numFmtId="178" formatCode="0.000000000"/>
    <numFmt numFmtId="179" formatCode="0.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52"/>
      </patternFill>
    </fill>
    <fill>
      <patternFill patternType="solid">
        <fgColor indexed="6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Border="1" applyAlignment="1">
      <alignment wrapText="1"/>
    </xf>
    <xf numFmtId="173" fontId="0" fillId="0" borderId="0" xfId="0" applyNumberFormat="1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vertical="top" wrapText="1"/>
    </xf>
    <xf numFmtId="2" fontId="0" fillId="33" borderId="10" xfId="0" applyNumberForma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right" vertical="center"/>
    </xf>
    <xf numFmtId="2" fontId="3" fillId="33" borderId="11" xfId="0" applyNumberFormat="1" applyFont="1" applyFill="1" applyBorder="1" applyAlignment="1">
      <alignment vertical="center" wrapText="1"/>
    </xf>
    <xf numFmtId="173" fontId="3" fillId="33" borderId="11" xfId="0" applyNumberFormat="1" applyFont="1" applyFill="1" applyBorder="1" applyAlignment="1">
      <alignment vertical="top" wrapText="1"/>
    </xf>
    <xf numFmtId="2" fontId="0" fillId="33" borderId="11" xfId="0" applyNumberFormat="1" applyFill="1" applyBorder="1" applyAlignment="1">
      <alignment vertical="center" wrapText="1"/>
    </xf>
    <xf numFmtId="0" fontId="0" fillId="34" borderId="12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wrapText="1"/>
    </xf>
    <xf numFmtId="0" fontId="0" fillId="35" borderId="13" xfId="0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right" vertical="center"/>
    </xf>
    <xf numFmtId="2" fontId="3" fillId="36" borderId="10" xfId="0" applyNumberFormat="1" applyFont="1" applyFill="1" applyBorder="1" applyAlignment="1">
      <alignment vertical="center" wrapText="1"/>
    </xf>
    <xf numFmtId="173" fontId="3" fillId="36" borderId="10" xfId="0" applyNumberFormat="1" applyFont="1" applyFill="1" applyBorder="1" applyAlignment="1">
      <alignment vertical="top" wrapText="1"/>
    </xf>
    <xf numFmtId="2" fontId="0" fillId="36" borderId="10" xfId="0" applyNumberFormat="1" applyFill="1" applyBorder="1" applyAlignment="1">
      <alignment vertic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2" fontId="0" fillId="0" borderId="11" xfId="0" applyNumberFormat="1" applyFill="1" applyBorder="1" applyAlignment="1">
      <alignment vertical="center" wrapText="1"/>
    </xf>
    <xf numFmtId="173" fontId="0" fillId="18" borderId="0" xfId="0" applyNumberFormat="1" applyFill="1" applyBorder="1" applyAlignment="1">
      <alignment wrapText="1"/>
    </xf>
    <xf numFmtId="175" fontId="0" fillId="18" borderId="0" xfId="0" applyNumberFormat="1" applyFill="1" applyBorder="1" applyAlignment="1">
      <alignment wrapText="1"/>
    </xf>
    <xf numFmtId="179" fontId="0" fillId="18" borderId="0" xfId="0" applyNumberFormat="1" applyFill="1" applyBorder="1" applyAlignment="1">
      <alignment wrapText="1"/>
    </xf>
    <xf numFmtId="175" fontId="0" fillId="0" borderId="0" xfId="0" applyNumberFormat="1" applyAlignment="1">
      <alignment wrapText="1"/>
    </xf>
    <xf numFmtId="173" fontId="0" fillId="18" borderId="0" xfId="0" applyNumberFormat="1" applyFill="1" applyBorder="1" applyAlignment="1">
      <alignment horizontal="right" wrapText="1"/>
    </xf>
    <xf numFmtId="0" fontId="0" fillId="0" borderId="0" xfId="0" applyFill="1" applyAlignment="1">
      <alignment vertical="top"/>
    </xf>
    <xf numFmtId="0" fontId="0" fillId="37" borderId="0" xfId="0" applyFill="1" applyAlignment="1">
      <alignment vertical="top"/>
    </xf>
    <xf numFmtId="173" fontId="0" fillId="33" borderId="0" xfId="0" applyNumberFormat="1" applyFill="1" applyAlignment="1">
      <alignment horizontal="left" vertical="center"/>
    </xf>
    <xf numFmtId="173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center" wrapText="1"/>
    </xf>
    <xf numFmtId="173" fontId="0" fillId="36" borderId="16" xfId="0" applyNumberFormat="1" applyFill="1" applyBorder="1" applyAlignment="1">
      <alignment wrapText="1"/>
    </xf>
    <xf numFmtId="173" fontId="0" fillId="36" borderId="17" xfId="0" applyNumberForma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173" fontId="3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/>
    </xf>
    <xf numFmtId="173" fontId="3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2" fontId="0" fillId="0" borderId="0" xfId="0" applyNumberFormat="1" applyFill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right" vertical="top" wrapText="1"/>
    </xf>
    <xf numFmtId="179" fontId="0" fillId="0" borderId="0" xfId="0" applyNumberFormat="1" applyFill="1" applyBorder="1" applyAlignment="1">
      <alignment vertical="center" wrapText="1"/>
    </xf>
    <xf numFmtId="179" fontId="0" fillId="0" borderId="0" xfId="0" applyNumberFormat="1" applyFill="1" applyBorder="1" applyAlignment="1">
      <alignment wrapText="1"/>
    </xf>
    <xf numFmtId="0" fontId="48" fillId="37" borderId="0" xfId="0" applyFont="1" applyFill="1" applyAlignment="1">
      <alignment vertical="top" wrapText="1"/>
    </xf>
    <xf numFmtId="179" fontId="0" fillId="38" borderId="0" xfId="0" applyNumberFormat="1" applyFill="1" applyAlignment="1">
      <alignment horizontal="right" wrapText="1"/>
    </xf>
    <xf numFmtId="179" fontId="0" fillId="0" borderId="11" xfId="0" applyNumberFormat="1" applyFill="1" applyBorder="1" applyAlignment="1">
      <alignment horizontal="right" vertical="center" wrapText="1"/>
    </xf>
    <xf numFmtId="179" fontId="0" fillId="38" borderId="0" xfId="0" applyNumberFormat="1" applyFill="1" applyAlignment="1">
      <alignment horizontal="right" vertical="center" wrapText="1"/>
    </xf>
    <xf numFmtId="1" fontId="0" fillId="0" borderId="0" xfId="0" applyNumberFormat="1" applyFill="1" applyAlignment="1">
      <alignment horizontal="right" vertical="top" wrapText="1"/>
    </xf>
    <xf numFmtId="173" fontId="2" fillId="0" borderId="10" xfId="0" applyNumberFormat="1" applyFont="1" applyFill="1" applyBorder="1" applyAlignment="1">
      <alignment vertical="top" wrapText="1"/>
    </xf>
    <xf numFmtId="173" fontId="3" fillId="0" borderId="11" xfId="0" applyNumberFormat="1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horizontal="right" vertical="top" wrapText="1"/>
    </xf>
    <xf numFmtId="1" fontId="0" fillId="0" borderId="11" xfId="0" applyNumberFormat="1" applyFill="1" applyBorder="1" applyAlignment="1">
      <alignment vertical="center" wrapText="1"/>
    </xf>
    <xf numFmtId="1" fontId="0" fillId="0" borderId="0" xfId="0" applyNumberFormat="1" applyFill="1" applyBorder="1" applyAlignment="1">
      <alignment wrapText="1"/>
    </xf>
    <xf numFmtId="1" fontId="0" fillId="18" borderId="0" xfId="0" applyNumberFormat="1" applyFill="1" applyBorder="1" applyAlignment="1">
      <alignment wrapText="1"/>
    </xf>
    <xf numFmtId="1" fontId="0" fillId="0" borderId="0" xfId="0" applyNumberFormat="1" applyAlignment="1">
      <alignment wrapText="1"/>
    </xf>
    <xf numFmtId="173" fontId="3" fillId="39" borderId="0" xfId="0" applyNumberFormat="1" applyFont="1" applyFill="1" applyBorder="1" applyAlignment="1">
      <alignment horizontal="right" vertical="center" wrapText="1"/>
    </xf>
    <xf numFmtId="173" fontId="3" fillId="39" borderId="0" xfId="0" applyNumberFormat="1" applyFont="1" applyFill="1" applyBorder="1" applyAlignment="1">
      <alignment horizontal="left" vertical="center" wrapText="1"/>
    </xf>
    <xf numFmtId="173" fontId="0" fillId="39" borderId="0" xfId="0" applyNumberForma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50" fillId="0" borderId="0" xfId="0" applyFont="1" applyAlignment="1">
      <alignment horizontal="left" indent="2"/>
    </xf>
    <xf numFmtId="0" fontId="50" fillId="0" borderId="0" xfId="0" applyFont="1" applyAlignment="1">
      <alignment/>
    </xf>
    <xf numFmtId="0" fontId="50" fillId="0" borderId="0" xfId="0" applyFont="1" applyAlignment="1">
      <alignment horizontal="left" indent="4"/>
    </xf>
    <xf numFmtId="173" fontId="51" fillId="33" borderId="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6" borderId="0" xfId="0" applyFont="1" applyFill="1" applyBorder="1" applyAlignment="1">
      <alignment vertical="center" wrapText="1"/>
    </xf>
    <xf numFmtId="0" fontId="0" fillId="0" borderId="18" xfId="0" applyFill="1" applyBorder="1" applyAlignment="1">
      <alignment wrapText="1"/>
    </xf>
    <xf numFmtId="2" fontId="3" fillId="0" borderId="11" xfId="0" applyNumberFormat="1" applyFont="1" applyFill="1" applyBorder="1" applyAlignment="1">
      <alignment horizontal="left" wrapText="1"/>
    </xf>
    <xf numFmtId="0" fontId="51" fillId="0" borderId="0" xfId="0" applyFont="1" applyAlignment="1">
      <alignment wrapText="1"/>
    </xf>
    <xf numFmtId="0" fontId="0" fillId="0" borderId="0" xfId="0" applyBorder="1" applyAlignment="1">
      <alignment horizontal="center" vertical="top" wrapText="1"/>
    </xf>
    <xf numFmtId="184" fontId="0" fillId="0" borderId="0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173" fontId="46" fillId="18" borderId="0" xfId="0" applyNumberFormat="1" applyFont="1" applyFill="1" applyBorder="1" applyAlignment="1">
      <alignment horizontal="right" wrapText="1"/>
    </xf>
    <xf numFmtId="173" fontId="0" fillId="40" borderId="0" xfId="0" applyNumberFormat="1" applyFill="1" applyAlignment="1">
      <alignment/>
    </xf>
    <xf numFmtId="0" fontId="0" fillId="41" borderId="0" xfId="0" applyFill="1" applyAlignment="1">
      <alignment horizontal="left" wrapText="1"/>
    </xf>
    <xf numFmtId="1" fontId="0" fillId="41" borderId="0" xfId="0" applyNumberFormat="1" applyFill="1" applyAlignment="1">
      <alignment/>
    </xf>
    <xf numFmtId="0" fontId="0" fillId="10" borderId="0" xfId="0" applyFill="1" applyAlignment="1">
      <alignment/>
    </xf>
    <xf numFmtId="175" fontId="0" fillId="10" borderId="0" xfId="0" applyNumberFormat="1" applyFill="1" applyAlignment="1">
      <alignment/>
    </xf>
    <xf numFmtId="0" fontId="51" fillId="10" borderId="0" xfId="0" applyFont="1" applyFill="1" applyBorder="1" applyAlignment="1">
      <alignment wrapText="1"/>
    </xf>
    <xf numFmtId="184" fontId="0" fillId="10" borderId="0" xfId="0" applyNumberFormat="1" applyFill="1" applyBorder="1" applyAlignment="1">
      <alignment vertical="center" wrapText="1"/>
    </xf>
    <xf numFmtId="173" fontId="0" fillId="10" borderId="0" xfId="0" applyNumberFormat="1" applyFill="1" applyAlignment="1">
      <alignment/>
    </xf>
    <xf numFmtId="0" fontId="0" fillId="10" borderId="14" xfId="0" applyFill="1" applyBorder="1" applyAlignment="1">
      <alignment wrapText="1"/>
    </xf>
    <xf numFmtId="2" fontId="0" fillId="10" borderId="11" xfId="0" applyNumberFormat="1" applyFill="1" applyBorder="1" applyAlignment="1">
      <alignment vertical="center" wrapText="1"/>
    </xf>
    <xf numFmtId="2" fontId="3" fillId="4" borderId="11" xfId="0" applyNumberFormat="1" applyFont="1" applyFill="1" applyBorder="1" applyAlignment="1">
      <alignment vertical="center" wrapText="1"/>
    </xf>
    <xf numFmtId="2" fontId="3" fillId="4" borderId="10" xfId="0" applyNumberFormat="1" applyFont="1" applyFill="1" applyBorder="1" applyAlignment="1">
      <alignment vertical="center" wrapText="1"/>
    </xf>
    <xf numFmtId="0" fontId="0" fillId="4" borderId="14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5"/>
  <cols>
    <col min="1" max="1" width="13.57421875" style="0" customWidth="1"/>
    <col min="2" max="2" width="14.57421875" style="0" customWidth="1"/>
    <col min="3" max="3" width="17.140625" style="0" customWidth="1"/>
    <col min="4" max="4" width="9.140625" style="0" customWidth="1"/>
    <col min="5" max="5" width="12.7109375" style="0" customWidth="1"/>
    <col min="6" max="6" width="17.57421875" style="0" customWidth="1"/>
    <col min="7" max="7" width="13.57421875" style="0" customWidth="1"/>
    <col min="8" max="8" width="14.7109375" style="0" customWidth="1"/>
    <col min="9" max="9" width="12.7109375" style="0" customWidth="1"/>
    <col min="10" max="10" width="15.7109375" style="0" customWidth="1"/>
    <col min="11" max="11" width="12.28125" style="0" customWidth="1"/>
    <col min="12" max="12" width="15.00390625" style="0" customWidth="1"/>
    <col min="13" max="15" width="11.7109375" style="0" customWidth="1"/>
    <col min="16" max="16" width="12.7109375" style="0" customWidth="1"/>
    <col min="19" max="19" width="14.140625" style="0" customWidth="1"/>
    <col min="20" max="20" width="11.7109375" style="0" customWidth="1"/>
    <col min="21" max="21" width="13.140625" style="0" customWidth="1"/>
  </cols>
  <sheetData>
    <row r="1" ht="15.75">
      <c r="A1" s="81" t="s">
        <v>35</v>
      </c>
    </row>
    <row r="2" ht="15.75">
      <c r="A2" s="82" t="s">
        <v>36</v>
      </c>
    </row>
    <row r="3" ht="15.75">
      <c r="A3" s="82" t="s">
        <v>37</v>
      </c>
    </row>
    <row r="4" ht="15.75">
      <c r="A4" s="82"/>
    </row>
    <row r="5" spans="1:3" ht="15.75">
      <c r="A5" s="82" t="s">
        <v>38</v>
      </c>
      <c r="C5" s="83" t="s">
        <v>46</v>
      </c>
    </row>
    <row r="7" ht="18.75">
      <c r="A7" s="78" t="s">
        <v>33</v>
      </c>
    </row>
    <row r="8" spans="1:5" ht="42.75" customHeight="1">
      <c r="A8" s="94" t="s">
        <v>34</v>
      </c>
      <c r="B8" s="95"/>
      <c r="C8" s="95"/>
      <c r="D8" s="95"/>
      <c r="E8" s="95"/>
    </row>
    <row r="9" spans="1:15" ht="42.75" customHeight="1">
      <c r="A9" s="80"/>
      <c r="B9" s="80"/>
      <c r="C9" s="80"/>
      <c r="D9" s="80"/>
      <c r="E9" s="80"/>
      <c r="G9" s="96" t="s">
        <v>47</v>
      </c>
      <c r="H9" s="96"/>
      <c r="I9" s="96"/>
      <c r="J9" s="96"/>
      <c r="K9" s="96"/>
      <c r="L9" s="96"/>
      <c r="M9" s="96"/>
      <c r="N9" s="91"/>
      <c r="O9" s="91"/>
    </row>
    <row r="10" spans="1:4" ht="55.5" customHeight="1" thickBot="1">
      <c r="A10" s="99" t="s">
        <v>48</v>
      </c>
      <c r="B10" s="84" t="s">
        <v>21</v>
      </c>
      <c r="C10" s="41">
        <v>351.882</v>
      </c>
      <c r="D10" s="80"/>
    </row>
    <row r="11" spans="2:14" ht="75.75" thickBot="1">
      <c r="B11" s="90" t="s">
        <v>39</v>
      </c>
      <c r="C11" s="100">
        <v>3573.8499266999725</v>
      </c>
      <c r="D11" s="2"/>
      <c r="E11" s="31" t="s">
        <v>0</v>
      </c>
      <c r="F11" s="32" t="s">
        <v>5</v>
      </c>
      <c r="G11" s="103" t="s">
        <v>42</v>
      </c>
      <c r="I11" s="97" t="s">
        <v>24</v>
      </c>
      <c r="J11" s="34" t="s">
        <v>25</v>
      </c>
      <c r="K11" s="34" t="s">
        <v>26</v>
      </c>
      <c r="L11" s="34" t="s">
        <v>27</v>
      </c>
      <c r="M11" s="34"/>
      <c r="N11" s="2"/>
    </row>
    <row r="12" spans="1:14" ht="61.5" customHeight="1">
      <c r="A12" s="101" t="s">
        <v>49</v>
      </c>
      <c r="B12" s="90" t="s">
        <v>41</v>
      </c>
      <c r="C12" s="102">
        <f>C10/C11</f>
        <v>0.09846020600112926</v>
      </c>
      <c r="E12" s="51" t="s">
        <v>9</v>
      </c>
      <c r="F12" s="93">
        <v>0.0007513885653382884</v>
      </c>
      <c r="G12" s="104">
        <f>F12*$C$12</f>
        <v>7.398187293010085E-05</v>
      </c>
      <c r="H12" s="61"/>
      <c r="I12" s="2"/>
      <c r="J12" s="36">
        <f>G12</f>
        <v>7.398187293010085E-05</v>
      </c>
      <c r="K12" s="73">
        <v>184269</v>
      </c>
      <c r="L12" s="35">
        <f>J12*K12</f>
        <v>13.632565742956753</v>
      </c>
      <c r="M12" s="34"/>
      <c r="N12" s="2"/>
    </row>
    <row r="13" spans="3:14" ht="61.5" customHeight="1">
      <c r="C13" s="75"/>
      <c r="D13" s="76"/>
      <c r="E13" s="55" t="s">
        <v>10</v>
      </c>
      <c r="F13" s="93">
        <v>0.00034447867049686994</v>
      </c>
      <c r="G13" s="104">
        <f aca="true" t="shared" si="0" ref="G13:G19">F13*$C$12</f>
        <v>3.391744086011694E-05</v>
      </c>
      <c r="H13" s="61"/>
      <c r="I13" s="2"/>
      <c r="J13" s="36">
        <f aca="true" t="shared" si="1" ref="J13:J19">G13</f>
        <v>3.391744086011694E-05</v>
      </c>
      <c r="K13" s="73">
        <v>764288</v>
      </c>
      <c r="L13" s="35">
        <f aca="true" t="shared" si="2" ref="L13:L23">J13*K13</f>
        <v>25.922693040097055</v>
      </c>
      <c r="M13" s="34"/>
      <c r="N13" s="2"/>
    </row>
    <row r="14" spans="3:14" ht="61.5" customHeight="1">
      <c r="C14" s="2"/>
      <c r="D14" s="2"/>
      <c r="E14" s="55" t="s">
        <v>11</v>
      </c>
      <c r="F14" s="93">
        <v>0.0004228497819081117</v>
      </c>
      <c r="G14" s="104">
        <f t="shared" si="0"/>
        <v>4.1633876634205256E-05</v>
      </c>
      <c r="H14" s="61"/>
      <c r="I14" s="2"/>
      <c r="J14" s="36">
        <f t="shared" si="1"/>
        <v>4.1633876634205256E-05</v>
      </c>
      <c r="K14" s="73">
        <v>258803</v>
      </c>
      <c r="L14" s="35">
        <f t="shared" si="2"/>
        <v>10.774972174562222</v>
      </c>
      <c r="M14" s="34"/>
      <c r="N14" s="2"/>
    </row>
    <row r="15" spans="3:14" ht="61.5" customHeight="1">
      <c r="C15" s="2"/>
      <c r="D15" s="2"/>
      <c r="E15" s="55" t="s">
        <v>12</v>
      </c>
      <c r="F15" s="93">
        <v>0.0006654902850344415</v>
      </c>
      <c r="G15" s="104">
        <f t="shared" si="0"/>
        <v>6.552431055624133E-05</v>
      </c>
      <c r="H15" s="61"/>
      <c r="I15" s="2"/>
      <c r="J15" s="36">
        <f t="shared" si="1"/>
        <v>6.552431055624133E-05</v>
      </c>
      <c r="K15" s="73">
        <v>107347</v>
      </c>
      <c r="L15" s="35">
        <f t="shared" si="2"/>
        <v>7.033838165280838</v>
      </c>
      <c r="M15" s="34"/>
      <c r="N15" s="2"/>
    </row>
    <row r="16" spans="3:14" ht="61.5" customHeight="1">
      <c r="C16" s="2"/>
      <c r="D16" s="5"/>
      <c r="E16" s="57" t="s">
        <v>14</v>
      </c>
      <c r="F16" s="93">
        <v>0.0005029919918823191</v>
      </c>
      <c r="G16" s="104">
        <f t="shared" si="0"/>
        <v>4.952469513765147E-05</v>
      </c>
      <c r="H16" s="61"/>
      <c r="I16" s="2"/>
      <c r="J16" s="36">
        <f t="shared" si="1"/>
        <v>4.952469513765147E-05</v>
      </c>
      <c r="K16" s="73">
        <v>3189149</v>
      </c>
      <c r="L16" s="35">
        <f t="shared" si="2"/>
        <v>157.94163197354604</v>
      </c>
      <c r="M16" s="34"/>
      <c r="N16" s="2"/>
    </row>
    <row r="17" spans="3:14" ht="61.5" customHeight="1">
      <c r="C17" s="2"/>
      <c r="D17" s="5"/>
      <c r="E17" s="57" t="s">
        <v>13</v>
      </c>
      <c r="F17" s="93">
        <v>0.0010812556726906895</v>
      </c>
      <c r="G17" s="104">
        <f t="shared" si="0"/>
        <v>0.00010646065627301489</v>
      </c>
      <c r="H17" s="61"/>
      <c r="I17" s="2"/>
      <c r="J17" s="36">
        <f t="shared" si="1"/>
        <v>0.00010646065627301489</v>
      </c>
      <c r="K17" s="73">
        <v>753619</v>
      </c>
      <c r="L17" s="35">
        <f t="shared" si="2"/>
        <v>80.23077331981321</v>
      </c>
      <c r="M17" s="2"/>
      <c r="N17" s="2"/>
    </row>
    <row r="18" spans="3:14" ht="61.5" customHeight="1">
      <c r="C18" s="2"/>
      <c r="D18" s="2"/>
      <c r="E18" s="57" t="s">
        <v>15</v>
      </c>
      <c r="F18" s="93">
        <v>0.0005605526951787113</v>
      </c>
      <c r="G18" s="104">
        <f t="shared" si="0"/>
        <v>5.5192133841784135E-05</v>
      </c>
      <c r="H18" s="61"/>
      <c r="I18" s="2"/>
      <c r="J18" s="36">
        <f t="shared" si="1"/>
        <v>5.5192133841784135E-05</v>
      </c>
      <c r="K18" s="73">
        <v>654894</v>
      </c>
      <c r="L18" s="35">
        <f t="shared" si="2"/>
        <v>36.14499730018138</v>
      </c>
      <c r="M18" s="34"/>
      <c r="N18" s="2"/>
    </row>
    <row r="19" spans="3:15" ht="61.5" customHeight="1">
      <c r="C19" s="2"/>
      <c r="D19" s="2"/>
      <c r="E19" s="57" t="s">
        <v>16</v>
      </c>
      <c r="F19" s="93">
        <v>0.0009497516043904703</v>
      </c>
      <c r="G19" s="104">
        <f>F19*$C$12</f>
        <v>9.351273861818873E-05</v>
      </c>
      <c r="H19" s="61"/>
      <c r="I19" s="2"/>
      <c r="J19" s="36">
        <f t="shared" si="1"/>
        <v>9.351273861818873E-05</v>
      </c>
      <c r="K19" s="73">
        <v>216019</v>
      </c>
      <c r="L19" s="35">
        <f t="shared" si="2"/>
        <v>20.200528283562512</v>
      </c>
      <c r="M19" s="2"/>
      <c r="N19" s="2"/>
      <c r="O19" s="1"/>
    </row>
    <row r="20" spans="3:14" ht="78" customHeight="1">
      <c r="C20" s="2"/>
      <c r="D20" s="2"/>
      <c r="E20" s="58" t="s">
        <v>20</v>
      </c>
      <c r="F20" s="71"/>
      <c r="G20" s="71"/>
      <c r="H20" s="61"/>
      <c r="I20" s="2"/>
      <c r="J20" s="36"/>
      <c r="K20" s="73"/>
      <c r="L20" s="40">
        <f>SUM(L12:L19)</f>
        <v>351.882</v>
      </c>
      <c r="M20" s="63" t="s">
        <v>43</v>
      </c>
      <c r="N20" s="37"/>
    </row>
    <row r="21" spans="3:14" ht="61.5" customHeight="1">
      <c r="C21" s="2"/>
      <c r="D21" s="2"/>
      <c r="E21" s="2"/>
      <c r="F21" s="71"/>
      <c r="G21" s="71"/>
      <c r="H21" s="61"/>
      <c r="I21" s="2"/>
      <c r="J21" s="62"/>
      <c r="K21" s="72"/>
      <c r="L21" s="39"/>
      <c r="M21" s="4"/>
      <c r="N21" s="37"/>
    </row>
    <row r="22" spans="1:14" ht="61.5" customHeight="1">
      <c r="A22" s="99" t="s">
        <v>48</v>
      </c>
      <c r="B22" s="44" t="s">
        <v>22</v>
      </c>
      <c r="C22" s="45">
        <v>17.3</v>
      </c>
      <c r="E22" s="57" t="s">
        <v>17</v>
      </c>
      <c r="F22" s="92">
        <v>0.007389436461025145</v>
      </c>
      <c r="G22" s="104">
        <f>F22*$C$24</f>
        <v>0.0002613964311076863</v>
      </c>
      <c r="H22" s="61"/>
      <c r="I22" s="2"/>
      <c r="J22" s="36">
        <f>G22</f>
        <v>0.0002613964311076863</v>
      </c>
      <c r="K22" s="73">
        <v>38211</v>
      </c>
      <c r="L22" s="35">
        <f t="shared" si="2"/>
        <v>9.9882190290558</v>
      </c>
      <c r="M22" s="2"/>
      <c r="N22" s="2"/>
    </row>
    <row r="23" spans="2:14" ht="61.5" customHeight="1">
      <c r="B23" s="90" t="s">
        <v>39</v>
      </c>
      <c r="C23" s="98">
        <v>489.0550733000272</v>
      </c>
      <c r="D23" s="77"/>
      <c r="E23" s="57" t="s">
        <v>18</v>
      </c>
      <c r="F23" s="92">
        <v>0.011084154691537718</v>
      </c>
      <c r="G23" s="104">
        <f>F23*$C$24</f>
        <v>0.0003920946466615294</v>
      </c>
      <c r="H23" s="61"/>
      <c r="I23" s="2"/>
      <c r="J23" s="36">
        <f>G23</f>
        <v>0.0003920946466615294</v>
      </c>
      <c r="K23" s="73">
        <v>18648</v>
      </c>
      <c r="L23" s="35">
        <f t="shared" si="2"/>
        <v>7.3117809709442</v>
      </c>
      <c r="M23" s="2"/>
      <c r="N23" s="2"/>
    </row>
    <row r="24" spans="1:14" ht="61.5" customHeight="1">
      <c r="A24" s="101" t="s">
        <v>49</v>
      </c>
      <c r="B24" s="90" t="s">
        <v>41</v>
      </c>
      <c r="C24" s="105">
        <f>C22/C23</f>
        <v>0.03537433909695225</v>
      </c>
      <c r="D24" s="48"/>
      <c r="E24" s="49"/>
      <c r="F24" s="72"/>
      <c r="G24" s="72"/>
      <c r="H24" s="3"/>
      <c r="I24" s="2"/>
      <c r="J24" s="2"/>
      <c r="K24" s="74"/>
      <c r="L24" s="40">
        <f>SUM(L22:L23)</f>
        <v>17.3</v>
      </c>
      <c r="M24" s="63" t="s">
        <v>44</v>
      </c>
      <c r="N24" s="2"/>
    </row>
    <row r="25" ht="15">
      <c r="C25" s="23"/>
    </row>
    <row r="26" ht="15">
      <c r="C26" s="24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0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</sheetData>
  <sheetProtection/>
  <mergeCells count="2">
    <mergeCell ref="A8:E8"/>
    <mergeCell ref="G9:M9"/>
  </mergeCells>
  <printOptions/>
  <pageMargins left="0.17" right="0.16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9">
      <selection activeCell="J11" sqref="J11"/>
    </sheetView>
  </sheetViews>
  <sheetFormatPr defaultColWidth="9.140625" defaultRowHeight="15"/>
  <cols>
    <col min="3" max="3" width="17.421875" style="0" customWidth="1"/>
    <col min="7" max="7" width="12.7109375" style="0" customWidth="1"/>
    <col min="8" max="8" width="6.00390625" style="0" customWidth="1"/>
    <col min="9" max="9" width="13.00390625" style="0" customWidth="1"/>
    <col min="10" max="10" width="11.140625" style="0" customWidth="1"/>
  </cols>
  <sheetData>
    <row r="1" ht="19.5" thickBot="1">
      <c r="A1" s="78"/>
    </row>
    <row r="2" spans="1:12" ht="48" customHeight="1" thickBot="1">
      <c r="A2" s="1"/>
      <c r="B2" s="79"/>
      <c r="C2" s="19" t="s">
        <v>3</v>
      </c>
      <c r="D2" s="31" t="s">
        <v>0</v>
      </c>
      <c r="E2" s="31" t="s">
        <v>8</v>
      </c>
      <c r="F2" s="31" t="s">
        <v>6</v>
      </c>
      <c r="G2" s="31" t="s">
        <v>7</v>
      </c>
      <c r="H2" s="31"/>
      <c r="I2" s="31" t="s">
        <v>4</v>
      </c>
      <c r="J2" s="31" t="s">
        <v>2</v>
      </c>
      <c r="K2" s="31"/>
      <c r="L2" s="32"/>
    </row>
    <row r="3" spans="2:10" ht="67.5">
      <c r="B3" s="21" t="s">
        <v>19</v>
      </c>
      <c r="C3" s="22">
        <v>4062.905</v>
      </c>
      <c r="D3" s="13" t="s">
        <v>9</v>
      </c>
      <c r="E3" s="14">
        <v>184269</v>
      </c>
      <c r="F3" s="15">
        <v>1.4751561579257515</v>
      </c>
      <c r="G3" s="16">
        <f>E3/F3</f>
        <v>124914.91087906556</v>
      </c>
      <c r="H3" s="17"/>
      <c r="I3" s="16">
        <f>$G3*100/$G$14</f>
        <v>3.407847821849663</v>
      </c>
      <c r="J3" s="18">
        <f>$C$3*$I3/100</f>
        <v>138.45761954632107</v>
      </c>
    </row>
    <row r="4" spans="4:10" ht="67.5">
      <c r="D4" s="6" t="s">
        <v>10</v>
      </c>
      <c r="E4" s="7">
        <v>764288</v>
      </c>
      <c r="F4" s="8">
        <v>3.2176606683804625</v>
      </c>
      <c r="G4" s="9">
        <f aca="true" t="shared" si="0" ref="G4:G13">E4/F4</f>
        <v>237529.08674011522</v>
      </c>
      <c r="H4" s="10"/>
      <c r="I4" s="16">
        <f aca="true" t="shared" si="1" ref="I4:I13">$G4*100/$G$14</f>
        <v>6.4801149452599</v>
      </c>
      <c r="J4" s="18">
        <f aca="true" t="shared" si="2" ref="J4:J10">$C$3*$I4/100</f>
        <v>263.28091411671176</v>
      </c>
    </row>
    <row r="5" spans="3:10" ht="78.75">
      <c r="C5" s="88"/>
      <c r="D5" s="6" t="s">
        <v>11</v>
      </c>
      <c r="E5" s="7">
        <v>258803</v>
      </c>
      <c r="F5" s="8">
        <v>2.6212984293193715</v>
      </c>
      <c r="G5" s="9">
        <f t="shared" si="0"/>
        <v>98730.84159562826</v>
      </c>
      <c r="H5" s="10"/>
      <c r="I5" s="16">
        <f t="shared" si="1"/>
        <v>2.6935109756975617</v>
      </c>
      <c r="J5" s="18">
        <f t="shared" si="2"/>
        <v>109.43479210716504</v>
      </c>
    </row>
    <row r="6" spans="3:10" ht="56.25">
      <c r="C6" s="89"/>
      <c r="D6" s="6" t="s">
        <v>12</v>
      </c>
      <c r="E6" s="7">
        <v>107347</v>
      </c>
      <c r="F6" s="8">
        <v>1.6655622089155024</v>
      </c>
      <c r="G6" s="9">
        <f t="shared" si="0"/>
        <v>64450.90998426102</v>
      </c>
      <c r="H6" s="10"/>
      <c r="I6" s="16">
        <f t="shared" si="1"/>
        <v>1.7583080487383336</v>
      </c>
      <c r="J6" s="18">
        <f t="shared" si="2"/>
        <v>71.4383856275922</v>
      </c>
    </row>
    <row r="7" spans="4:10" ht="90">
      <c r="D7" s="12" t="s">
        <v>14</v>
      </c>
      <c r="E7" s="7">
        <v>3189149</v>
      </c>
      <c r="F7" s="8">
        <v>2.2036443661971834</v>
      </c>
      <c r="G7" s="9">
        <f t="shared" si="0"/>
        <v>1447215.825257456</v>
      </c>
      <c r="H7" s="10"/>
      <c r="I7" s="16">
        <f t="shared" si="1"/>
        <v>39.48200629646782</v>
      </c>
      <c r="J7" s="18">
        <f t="shared" si="2"/>
        <v>1604.116407919506</v>
      </c>
    </row>
    <row r="8" spans="4:10" ht="90">
      <c r="D8" s="12" t="s">
        <v>13</v>
      </c>
      <c r="E8" s="7">
        <v>753619</v>
      </c>
      <c r="F8" s="8">
        <v>1.025118755118755</v>
      </c>
      <c r="G8" s="9">
        <f t="shared" si="0"/>
        <v>735152.8749590548</v>
      </c>
      <c r="H8" s="10"/>
      <c r="I8" s="16">
        <f t="shared" si="1"/>
        <v>20.05596534493139</v>
      </c>
      <c r="J8" s="18">
        <f t="shared" si="2"/>
        <v>814.8548187974848</v>
      </c>
    </row>
    <row r="9" spans="4:10" ht="78.75">
      <c r="D9" s="12" t="s">
        <v>15</v>
      </c>
      <c r="E9" s="7">
        <v>654894</v>
      </c>
      <c r="F9" s="8">
        <v>1.9773617693522907</v>
      </c>
      <c r="G9" s="9">
        <f>E9/F9</f>
        <v>331195.8439524795</v>
      </c>
      <c r="H9" s="10"/>
      <c r="I9" s="16">
        <f t="shared" si="1"/>
        <v>9.03547084552474</v>
      </c>
      <c r="J9" s="18">
        <f t="shared" si="2"/>
        <v>367.102596756367</v>
      </c>
    </row>
    <row r="10" spans="4:10" ht="56.25">
      <c r="D10" s="12" t="s">
        <v>16</v>
      </c>
      <c r="E10" s="7">
        <v>216019</v>
      </c>
      <c r="F10" s="8">
        <v>1.1670582750582752</v>
      </c>
      <c r="G10" s="9">
        <f t="shared" si="0"/>
        <v>185097.012391445</v>
      </c>
      <c r="H10" s="10"/>
      <c r="I10" s="16">
        <f t="shared" si="1"/>
        <v>5.049696998301092</v>
      </c>
      <c r="J10" s="18">
        <f t="shared" si="2"/>
        <v>205.164391828825</v>
      </c>
    </row>
    <row r="11" spans="4:10" ht="15">
      <c r="D11" s="12"/>
      <c r="E11" s="7"/>
      <c r="F11" s="8"/>
      <c r="G11" s="9"/>
      <c r="H11" s="10"/>
      <c r="I11" s="9">
        <f>SUM(I3:I10)</f>
        <v>87.9629212767705</v>
      </c>
      <c r="J11" s="11">
        <f>SUM(J3:J10)</f>
        <v>3573.8499266999725</v>
      </c>
    </row>
    <row r="12" spans="4:10" ht="45">
      <c r="D12" s="25" t="s">
        <v>17</v>
      </c>
      <c r="E12" s="26">
        <v>38211</v>
      </c>
      <c r="F12" s="27">
        <v>0.15</v>
      </c>
      <c r="G12" s="28">
        <f>E12/F12</f>
        <v>254740</v>
      </c>
      <c r="H12" s="29"/>
      <c r="I12" s="16">
        <f t="shared" si="1"/>
        <v>6.949651951306561</v>
      </c>
      <c r="J12" s="30">
        <f>$C$3*$I12/100</f>
        <v>282.3577566122318</v>
      </c>
    </row>
    <row r="13" spans="4:10" ht="45">
      <c r="D13" s="25" t="s">
        <v>18</v>
      </c>
      <c r="E13" s="26">
        <v>18648</v>
      </c>
      <c r="F13" s="27">
        <v>0.1</v>
      </c>
      <c r="G13" s="28">
        <f t="shared" si="0"/>
        <v>186480</v>
      </c>
      <c r="H13" s="29"/>
      <c r="I13" s="16">
        <f t="shared" si="1"/>
        <v>5.087426771922931</v>
      </c>
      <c r="J13" s="30">
        <f>$C$3*$I13/100</f>
        <v>206.69731668779536</v>
      </c>
    </row>
    <row r="14" spans="4:10" ht="15">
      <c r="D14" s="87"/>
      <c r="E14" s="26"/>
      <c r="F14" s="27"/>
      <c r="G14" s="28">
        <f>SUM(G3:G13)</f>
        <v>3665507.3057595054</v>
      </c>
      <c r="H14" s="29"/>
      <c r="I14" s="28">
        <f>SUM(I12:I13)</f>
        <v>12.037078723229492</v>
      </c>
      <c r="J14" s="30">
        <f>SUM(J12:J13)</f>
        <v>489.0550733000272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80" zoomScaleNormal="80" zoomScalePageLayoutView="0" workbookViewId="0" topLeftCell="B3">
      <selection activeCell="L11" sqref="L11"/>
    </sheetView>
  </sheetViews>
  <sheetFormatPr defaultColWidth="9.140625" defaultRowHeight="15"/>
  <cols>
    <col min="2" max="2" width="14.57421875" style="0" customWidth="1"/>
    <col min="3" max="3" width="17.140625" style="0" customWidth="1"/>
    <col min="4" max="4" width="9.140625" style="0" customWidth="1"/>
    <col min="5" max="5" width="12.7109375" style="0" customWidth="1"/>
    <col min="6" max="6" width="10.57421875" style="0" customWidth="1"/>
    <col min="7" max="7" width="9.140625" style="0" customWidth="1"/>
    <col min="8" max="8" width="14.7109375" style="0" customWidth="1"/>
    <col min="10" max="10" width="11.421875" style="0" customWidth="1"/>
    <col min="12" max="12" width="11.7109375" style="0" customWidth="1"/>
    <col min="13" max="13" width="15.57421875" style="0" customWidth="1"/>
    <col min="16" max="16" width="14.140625" style="0" customWidth="1"/>
    <col min="17" max="17" width="11.7109375" style="0" customWidth="1"/>
    <col min="18" max="18" width="13.8515625" style="0" customWidth="1"/>
  </cols>
  <sheetData>
    <row r="1" ht="15.75">
      <c r="A1" s="81" t="s">
        <v>35</v>
      </c>
    </row>
    <row r="2" ht="15.75">
      <c r="A2" s="82" t="s">
        <v>36</v>
      </c>
    </row>
    <row r="3" ht="15.75">
      <c r="A3" s="82" t="s">
        <v>37</v>
      </c>
    </row>
    <row r="4" ht="15.75">
      <c r="A4" s="82"/>
    </row>
    <row r="5" spans="1:3" ht="15.75">
      <c r="A5" s="82" t="s">
        <v>38</v>
      </c>
      <c r="C5" s="83" t="s">
        <v>45</v>
      </c>
    </row>
    <row r="7" ht="18.75">
      <c r="A7" s="78" t="s">
        <v>40</v>
      </c>
    </row>
    <row r="8" spans="1:5" ht="42.75" customHeight="1">
      <c r="A8" s="94" t="s">
        <v>34</v>
      </c>
      <c r="B8" s="95"/>
      <c r="C8" s="95"/>
      <c r="D8" s="95"/>
      <c r="E8" s="95"/>
    </row>
    <row r="9" spans="1:12" ht="42.75" customHeight="1">
      <c r="A9" s="80"/>
      <c r="B9" s="80"/>
      <c r="C9" s="80"/>
      <c r="D9" s="80"/>
      <c r="E9" s="80"/>
      <c r="G9" s="96" t="s">
        <v>47</v>
      </c>
      <c r="H9" s="96"/>
      <c r="I9" s="96"/>
      <c r="J9" s="96"/>
      <c r="K9" s="96"/>
      <c r="L9" s="96"/>
    </row>
    <row r="10" spans="1:4" ht="55.5" customHeight="1" thickBot="1">
      <c r="A10" s="99" t="s">
        <v>48</v>
      </c>
      <c r="B10" s="84" t="s">
        <v>21</v>
      </c>
      <c r="C10" s="41">
        <v>351.882</v>
      </c>
      <c r="D10" s="80"/>
    </row>
    <row r="11" spans="2:20" ht="81" customHeight="1" thickBot="1">
      <c r="B11" s="90" t="s">
        <v>39</v>
      </c>
      <c r="C11" s="86">
        <v>3573.8499266999725</v>
      </c>
      <c r="D11" s="2"/>
      <c r="E11" s="31" t="s">
        <v>0</v>
      </c>
      <c r="F11" s="31" t="s">
        <v>8</v>
      </c>
      <c r="G11" s="31" t="s">
        <v>6</v>
      </c>
      <c r="H11" s="31" t="s">
        <v>7</v>
      </c>
      <c r="I11" s="31"/>
      <c r="J11" s="110" t="s">
        <v>4</v>
      </c>
      <c r="K11" s="106" t="s">
        <v>23</v>
      </c>
      <c r="L11" s="31" t="s">
        <v>1</v>
      </c>
      <c r="M11" s="64" t="s">
        <v>50</v>
      </c>
      <c r="O11" s="38" t="s">
        <v>24</v>
      </c>
      <c r="P11" s="34" t="s">
        <v>25</v>
      </c>
      <c r="Q11" s="34" t="s">
        <v>26</v>
      </c>
      <c r="R11" s="34" t="s">
        <v>27</v>
      </c>
      <c r="S11" s="34"/>
      <c r="T11" s="2"/>
    </row>
    <row r="12" spans="1:20" ht="61.5" customHeight="1">
      <c r="A12" s="101" t="s">
        <v>49</v>
      </c>
      <c r="B12" s="90"/>
      <c r="C12" s="85"/>
      <c r="E12" s="51" t="s">
        <v>9</v>
      </c>
      <c r="F12" s="52">
        <v>184269</v>
      </c>
      <c r="G12" s="53">
        <v>1.4751561579257515</v>
      </c>
      <c r="H12" s="69">
        <f>F12/G12</f>
        <v>124914.91087906556</v>
      </c>
      <c r="I12" s="54"/>
      <c r="J12" s="108">
        <f>$H12*100/$H$20</f>
        <v>3.8741867282091014</v>
      </c>
      <c r="K12" s="107">
        <f>$C$10*$J12/100</f>
        <v>13.632565742956752</v>
      </c>
      <c r="L12" s="71">
        <f aca="true" t="shared" si="0" ref="L12:L19">F12</f>
        <v>184269</v>
      </c>
      <c r="M12" s="66">
        <f>K12/L12</f>
        <v>7.398187293010084E-05</v>
      </c>
      <c r="N12" s="61"/>
      <c r="O12" s="2"/>
      <c r="P12" s="36">
        <f>M12</f>
        <v>7.398187293010084E-05</v>
      </c>
      <c r="Q12" s="73">
        <f aca="true" t="shared" si="1" ref="Q12:Q19">L12</f>
        <v>184269</v>
      </c>
      <c r="R12" s="35">
        <f>P12*Q12</f>
        <v>13.632565742956752</v>
      </c>
      <c r="S12" s="34"/>
      <c r="T12" s="2"/>
    </row>
    <row r="13" spans="3:20" ht="61.5" customHeight="1">
      <c r="C13" s="75"/>
      <c r="D13" s="76"/>
      <c r="E13" s="55" t="s">
        <v>10</v>
      </c>
      <c r="F13" s="50">
        <v>764288</v>
      </c>
      <c r="G13" s="56">
        <v>3.2176606683804625</v>
      </c>
      <c r="H13" s="47">
        <f aca="true" t="shared" si="2" ref="H13:H23">F13/G13</f>
        <v>237529.08674011522</v>
      </c>
      <c r="I13" s="42"/>
      <c r="J13" s="109">
        <f aca="true" t="shared" si="3" ref="J13:J19">$H13*100/$H$20</f>
        <v>7.366871007922274</v>
      </c>
      <c r="K13" s="107">
        <f aca="true" t="shared" si="4" ref="K12:K19">$C$10*$J13/100</f>
        <v>25.922693040097055</v>
      </c>
      <c r="L13" s="71">
        <f t="shared" si="0"/>
        <v>764288</v>
      </c>
      <c r="M13" s="66">
        <f>K13/L13</f>
        <v>3.391744086011694E-05</v>
      </c>
      <c r="N13" s="61"/>
      <c r="O13" s="2"/>
      <c r="P13" s="36">
        <f aca="true" t="shared" si="5" ref="P12:P19">M13</f>
        <v>3.391744086011694E-05</v>
      </c>
      <c r="Q13" s="73">
        <f t="shared" si="1"/>
        <v>764288</v>
      </c>
      <c r="R13" s="35">
        <f aca="true" t="shared" si="6" ref="R13:R23">P13*Q13</f>
        <v>25.922693040097055</v>
      </c>
      <c r="S13" s="34"/>
      <c r="T13" s="2"/>
    </row>
    <row r="14" spans="3:20" ht="61.5" customHeight="1">
      <c r="C14" s="2"/>
      <c r="D14" s="2"/>
      <c r="E14" s="55" t="s">
        <v>11</v>
      </c>
      <c r="F14" s="50">
        <v>258803</v>
      </c>
      <c r="G14" s="56">
        <v>2.6212984293193715</v>
      </c>
      <c r="H14" s="47">
        <f t="shared" si="2"/>
        <v>98730.84159562826</v>
      </c>
      <c r="I14" s="42"/>
      <c r="J14" s="109">
        <f t="shared" si="3"/>
        <v>3.062098139308695</v>
      </c>
      <c r="K14" s="107">
        <f t="shared" si="4"/>
        <v>10.774972174562222</v>
      </c>
      <c r="L14" s="71">
        <f t="shared" si="0"/>
        <v>258803</v>
      </c>
      <c r="M14" s="66">
        <f>K14/L14</f>
        <v>4.1633876634205256E-05</v>
      </c>
      <c r="N14" s="61"/>
      <c r="O14" s="2"/>
      <c r="P14" s="36">
        <f t="shared" si="5"/>
        <v>4.1633876634205256E-05</v>
      </c>
      <c r="Q14" s="73">
        <f t="shared" si="1"/>
        <v>258803</v>
      </c>
      <c r="R14" s="35">
        <f t="shared" si="6"/>
        <v>10.774972174562222</v>
      </c>
      <c r="S14" s="34"/>
      <c r="T14" s="2"/>
    </row>
    <row r="15" spans="3:20" ht="61.5" customHeight="1">
      <c r="C15" s="2"/>
      <c r="D15" s="2"/>
      <c r="E15" s="55" t="s">
        <v>12</v>
      </c>
      <c r="F15" s="50">
        <v>107347</v>
      </c>
      <c r="G15" s="56">
        <v>1.6655622089155024</v>
      </c>
      <c r="H15" s="47">
        <f t="shared" si="2"/>
        <v>64450.90998426102</v>
      </c>
      <c r="I15" s="42"/>
      <c r="J15" s="109">
        <f t="shared" si="3"/>
        <v>1.9989195711291963</v>
      </c>
      <c r="K15" s="107">
        <f t="shared" si="4"/>
        <v>7.033838165280838</v>
      </c>
      <c r="L15" s="71">
        <f t="shared" si="0"/>
        <v>107347</v>
      </c>
      <c r="M15" s="66">
        <f>K15/L15</f>
        <v>6.552431055624133E-05</v>
      </c>
      <c r="N15" s="61"/>
      <c r="O15" s="2"/>
      <c r="P15" s="36">
        <f t="shared" si="5"/>
        <v>6.552431055624133E-05</v>
      </c>
      <c r="Q15" s="73">
        <f t="shared" si="1"/>
        <v>107347</v>
      </c>
      <c r="R15" s="35">
        <f t="shared" si="6"/>
        <v>7.033838165280838</v>
      </c>
      <c r="S15" s="34"/>
      <c r="T15" s="2"/>
    </row>
    <row r="16" spans="3:20" ht="61.5" customHeight="1">
      <c r="C16" s="2"/>
      <c r="D16" s="5"/>
      <c r="E16" s="57" t="s">
        <v>14</v>
      </c>
      <c r="F16" s="50">
        <v>3189149</v>
      </c>
      <c r="G16" s="56">
        <v>2.2036443661971834</v>
      </c>
      <c r="H16" s="47">
        <f t="shared" si="2"/>
        <v>1447215.825257456</v>
      </c>
      <c r="I16" s="42"/>
      <c r="J16" s="109">
        <f t="shared" si="3"/>
        <v>44.88482842928767</v>
      </c>
      <c r="K16" s="107">
        <f t="shared" si="4"/>
        <v>157.94163197354604</v>
      </c>
      <c r="L16" s="71">
        <f t="shared" si="0"/>
        <v>3189149</v>
      </c>
      <c r="M16" s="66">
        <f>K16/L16</f>
        <v>4.952469513765147E-05</v>
      </c>
      <c r="N16" s="61"/>
      <c r="O16" s="2"/>
      <c r="P16" s="36">
        <f t="shared" si="5"/>
        <v>4.952469513765147E-05</v>
      </c>
      <c r="Q16" s="73">
        <f t="shared" si="1"/>
        <v>3189149</v>
      </c>
      <c r="R16" s="35">
        <f t="shared" si="6"/>
        <v>157.94163197354604</v>
      </c>
      <c r="S16" s="34"/>
      <c r="T16" s="2"/>
    </row>
    <row r="17" spans="3:20" ht="61.5" customHeight="1">
      <c r="C17" s="2"/>
      <c r="D17" s="5"/>
      <c r="E17" s="57" t="s">
        <v>13</v>
      </c>
      <c r="F17" s="50">
        <v>753619</v>
      </c>
      <c r="G17" s="56">
        <v>1.025118755118755</v>
      </c>
      <c r="H17" s="47">
        <f t="shared" si="2"/>
        <v>735152.8749590548</v>
      </c>
      <c r="I17" s="42"/>
      <c r="J17" s="109">
        <f t="shared" si="3"/>
        <v>22.80047667110372</v>
      </c>
      <c r="K17" s="107">
        <f t="shared" si="4"/>
        <v>80.2307733198132</v>
      </c>
      <c r="L17" s="71">
        <f t="shared" si="0"/>
        <v>753619</v>
      </c>
      <c r="M17" s="66">
        <f>K17/L17</f>
        <v>0.00010646065627301488</v>
      </c>
      <c r="N17" s="61"/>
      <c r="O17" s="2"/>
      <c r="P17" s="36">
        <f t="shared" si="5"/>
        <v>0.00010646065627301488</v>
      </c>
      <c r="Q17" s="73">
        <f t="shared" si="1"/>
        <v>753619</v>
      </c>
      <c r="R17" s="35">
        <f t="shared" si="6"/>
        <v>80.2307733198132</v>
      </c>
      <c r="S17" s="2"/>
      <c r="T17" s="2"/>
    </row>
    <row r="18" spans="3:20" ht="61.5" customHeight="1">
      <c r="C18" s="2"/>
      <c r="D18" s="2"/>
      <c r="E18" s="57" t="s">
        <v>15</v>
      </c>
      <c r="F18" s="50">
        <v>654894</v>
      </c>
      <c r="G18" s="56">
        <v>1.9773617693522907</v>
      </c>
      <c r="H18" s="47">
        <f>F18/G18</f>
        <v>331195.8439524795</v>
      </c>
      <c r="I18" s="42"/>
      <c r="J18" s="109">
        <f t="shared" si="3"/>
        <v>10.27190856599126</v>
      </c>
      <c r="K18" s="107">
        <f t="shared" si="4"/>
        <v>36.144997300181366</v>
      </c>
      <c r="L18" s="71">
        <f t="shared" si="0"/>
        <v>654894</v>
      </c>
      <c r="M18" s="66">
        <f>K18/L18</f>
        <v>5.5192133841784114E-05</v>
      </c>
      <c r="N18" s="61"/>
      <c r="O18" s="2"/>
      <c r="P18" s="36">
        <f t="shared" si="5"/>
        <v>5.5192133841784114E-05</v>
      </c>
      <c r="Q18" s="73">
        <f t="shared" si="1"/>
        <v>654894</v>
      </c>
      <c r="R18" s="35">
        <f t="shared" si="6"/>
        <v>36.144997300181366</v>
      </c>
      <c r="S18" s="34"/>
      <c r="T18" s="2"/>
    </row>
    <row r="19" spans="3:20" ht="61.5" customHeight="1">
      <c r="C19" s="2"/>
      <c r="D19" s="2"/>
      <c r="E19" s="57" t="s">
        <v>16</v>
      </c>
      <c r="F19" s="50">
        <v>216019</v>
      </c>
      <c r="G19" s="56">
        <v>1.1670582750582752</v>
      </c>
      <c r="H19" s="47">
        <f t="shared" si="2"/>
        <v>185097.012391445</v>
      </c>
      <c r="I19" s="42"/>
      <c r="J19" s="109">
        <f t="shared" si="3"/>
        <v>5.740710887048076</v>
      </c>
      <c r="K19" s="107">
        <f t="shared" si="4"/>
        <v>20.20052828356251</v>
      </c>
      <c r="L19" s="71">
        <f t="shared" si="0"/>
        <v>216019</v>
      </c>
      <c r="M19" s="66">
        <f>K19/L19</f>
        <v>9.351273861818871E-05</v>
      </c>
      <c r="N19" s="61"/>
      <c r="O19" s="2"/>
      <c r="P19" s="36">
        <f t="shared" si="5"/>
        <v>9.351273861818871E-05</v>
      </c>
      <c r="Q19" s="73">
        <f t="shared" si="1"/>
        <v>216019</v>
      </c>
      <c r="R19" s="35">
        <f t="shared" si="6"/>
        <v>20.20052828356251</v>
      </c>
      <c r="S19" s="2"/>
      <c r="T19" s="2"/>
    </row>
    <row r="20" spans="3:20" ht="61.5" customHeight="1">
      <c r="C20" s="2"/>
      <c r="D20" s="2"/>
      <c r="E20" s="58" t="s">
        <v>20</v>
      </c>
      <c r="F20" s="67">
        <f>F12+F13+F14+F15+F16+F17+F18+F19+F22+F23</f>
        <v>6185247</v>
      </c>
      <c r="G20" s="59" t="s">
        <v>30</v>
      </c>
      <c r="H20" s="68">
        <f>SUM(H12:H19)</f>
        <v>3224287.3057595054</v>
      </c>
      <c r="I20" s="46" t="s">
        <v>32</v>
      </c>
      <c r="J20" s="39">
        <f>SUM(J12:J19)</f>
        <v>100.00000000000001</v>
      </c>
      <c r="K20" s="40">
        <f>SUM(K12:K19)</f>
        <v>351.882</v>
      </c>
      <c r="L20" s="71"/>
      <c r="M20" s="65"/>
      <c r="N20" s="61"/>
      <c r="O20" s="2"/>
      <c r="P20" s="36"/>
      <c r="Q20" s="73"/>
      <c r="R20" s="40">
        <f>SUM(R12:R19)</f>
        <v>351.882</v>
      </c>
      <c r="S20" s="63" t="s">
        <v>28</v>
      </c>
      <c r="T20" s="37"/>
    </row>
    <row r="21" spans="3:20" ht="61.5" customHeight="1">
      <c r="C21" s="2"/>
      <c r="D21" s="2"/>
      <c r="E21" s="2"/>
      <c r="F21" s="2"/>
      <c r="G21" s="2"/>
      <c r="H21" s="2"/>
      <c r="I21" s="2"/>
      <c r="J21" s="2"/>
      <c r="K21" s="2"/>
      <c r="L21" s="71"/>
      <c r="M21" s="65"/>
      <c r="N21" s="61"/>
      <c r="O21" s="2"/>
      <c r="P21" s="62"/>
      <c r="Q21" s="72"/>
      <c r="R21" s="39"/>
      <c r="S21" s="4"/>
      <c r="T21" s="37"/>
    </row>
    <row r="22" spans="2:20" ht="61.5" customHeight="1">
      <c r="B22" s="44" t="s">
        <v>22</v>
      </c>
      <c r="C22" s="45">
        <v>17.3</v>
      </c>
      <c r="E22" s="57" t="s">
        <v>17</v>
      </c>
      <c r="F22" s="50">
        <v>38211</v>
      </c>
      <c r="G22" s="56">
        <v>0.15</v>
      </c>
      <c r="H22" s="47">
        <f>F22/G22</f>
        <v>254740</v>
      </c>
      <c r="I22" s="42"/>
      <c r="J22" s="43">
        <f>$H22*100/$H$24</f>
        <v>57.735370110149134</v>
      </c>
      <c r="K22" s="33">
        <f>$C$22*$J22/100</f>
        <v>9.9882190290558</v>
      </c>
      <c r="L22" s="71">
        <f>F22</f>
        <v>38211</v>
      </c>
      <c r="M22" s="66">
        <f>K22/L22</f>
        <v>0.0002613964311076863</v>
      </c>
      <c r="N22" s="61"/>
      <c r="O22" s="2"/>
      <c r="P22" s="36">
        <f>M22</f>
        <v>0.0002613964311076863</v>
      </c>
      <c r="Q22" s="73">
        <f>L22</f>
        <v>38211</v>
      </c>
      <c r="R22" s="35">
        <f t="shared" si="6"/>
        <v>9.9882190290558</v>
      </c>
      <c r="S22" s="2"/>
      <c r="T22" s="2"/>
    </row>
    <row r="23" spans="2:20" ht="61.5" customHeight="1">
      <c r="B23" s="90" t="s">
        <v>39</v>
      </c>
      <c r="C23" s="85">
        <v>489.0550733000272</v>
      </c>
      <c r="D23" s="77"/>
      <c r="E23" s="57" t="s">
        <v>18</v>
      </c>
      <c r="F23" s="50">
        <v>18648</v>
      </c>
      <c r="G23" s="56">
        <v>0.1</v>
      </c>
      <c r="H23" s="47">
        <f t="shared" si="2"/>
        <v>186480</v>
      </c>
      <c r="I23" s="42"/>
      <c r="J23" s="43">
        <f>$H23*100/$H$24</f>
        <v>42.264629889850866</v>
      </c>
      <c r="K23" s="33">
        <f>$C$22*$J23/100</f>
        <v>7.311780970944199</v>
      </c>
      <c r="L23" s="71">
        <f>F23</f>
        <v>18648</v>
      </c>
      <c r="M23" s="66">
        <f>K23/L23</f>
        <v>0.00039209464666152934</v>
      </c>
      <c r="N23" s="61"/>
      <c r="O23" s="2"/>
      <c r="P23" s="36">
        <f>M23</f>
        <v>0.00039209464666152934</v>
      </c>
      <c r="Q23" s="73">
        <f>L23</f>
        <v>18648</v>
      </c>
      <c r="R23" s="35">
        <f t="shared" si="6"/>
        <v>7.311780970944199</v>
      </c>
      <c r="S23" s="2"/>
      <c r="T23" s="2"/>
    </row>
    <row r="24" spans="2:20" ht="61.5" customHeight="1">
      <c r="B24" s="90"/>
      <c r="C24" s="85"/>
      <c r="D24" s="48"/>
      <c r="E24" s="49"/>
      <c r="F24" s="50"/>
      <c r="G24" s="60" t="s">
        <v>31</v>
      </c>
      <c r="H24" s="70">
        <f>SUM(H22:H23)</f>
        <v>441220</v>
      </c>
      <c r="I24" s="47"/>
      <c r="J24" s="39">
        <f>SUM(J22:J23)</f>
        <v>100</v>
      </c>
      <c r="K24" s="40">
        <f>SUM(K22:K23)</f>
        <v>17.3</v>
      </c>
      <c r="L24" s="72"/>
      <c r="M24" s="3"/>
      <c r="N24" s="3"/>
      <c r="O24" s="2"/>
      <c r="P24" s="2"/>
      <c r="Q24" s="74"/>
      <c r="R24" s="40">
        <f>SUM(R22:R23)</f>
        <v>17.3</v>
      </c>
      <c r="S24" s="63" t="s">
        <v>29</v>
      </c>
      <c r="T24" s="2"/>
    </row>
    <row r="25" ht="15">
      <c r="C25" s="23"/>
    </row>
    <row r="26" ht="15">
      <c r="C26" s="24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0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</sheetData>
  <sheetProtection/>
  <mergeCells count="2">
    <mergeCell ref="A8:E8"/>
    <mergeCell ref="G9:L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Forest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divotter</dc:creator>
  <cp:keywords/>
  <dc:description/>
  <cp:lastModifiedBy>divotter</cp:lastModifiedBy>
  <cp:lastPrinted>2009-10-26T13:37:36Z</cp:lastPrinted>
  <dcterms:created xsi:type="dcterms:W3CDTF">2009-10-05T11:20:33Z</dcterms:created>
  <dcterms:modified xsi:type="dcterms:W3CDTF">2009-10-26T15:23:45Z</dcterms:modified>
  <cp:category/>
  <cp:version/>
  <cp:contentType/>
  <cp:contentStatus/>
</cp:coreProperties>
</file>